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000 Website\medisuisse_neu\Dokumente\Beiträge\Arbeitgebende\Beitragspflicht Bund\"/>
    </mc:Choice>
  </mc:AlternateContent>
  <workbookProtection workbookAlgorithmName="SHA-512" workbookHashValue="/C9Li47wgtojMqU8L3o+jWOKD1JExqlYzuibHfFjppoFZrxYV6ckJJ2tb0G2qAS2WiX7lQU0QHCjPQenaxLkDg==" workbookSaltValue="BIBsDwMbNI8tw6ju7+jlxA==" workbookSpinCount="100000" lockStructure="1"/>
  <bookViews>
    <workbookView xWindow="0" yWindow="0" windowWidth="28800" windowHeight="13680"/>
  </bookViews>
  <sheets>
    <sheet name="Aufrechnung" sheetId="1" r:id="rId1"/>
    <sheet name="Tabellen" sheetId="2" state="hidden" r:id="rId2"/>
    <sheet name="_SSC" sheetId="3" state="veryHidden" r:id="rId3"/>
  </sheets>
  <definedNames>
    <definedName name="_xlnm.Print_Area" localSheetId="0">Aufrechnung!$B$2:$G$36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J25" i="1"/>
  <c r="M3" i="1"/>
  <c r="M4" i="1"/>
  <c r="K25" i="1"/>
  <c r="I8" i="1"/>
  <c r="H13" i="1"/>
  <c r="L25" i="1"/>
  <c r="H14" i="1"/>
  <c r="M25" i="1"/>
  <c r="N25" i="1"/>
  <c r="D25" i="1"/>
  <c r="E25" i="1"/>
  <c r="D14" i="2"/>
  <c r="D13" i="2"/>
  <c r="B14" i="2"/>
  <c r="B13" i="2"/>
  <c r="J21" i="1"/>
  <c r="K21" i="1"/>
  <c r="B56" i="2"/>
  <c r="J22" i="1"/>
  <c r="K22" i="1"/>
  <c r="J23" i="1"/>
  <c r="K23" i="1"/>
  <c r="B58" i="2"/>
  <c r="J24" i="1"/>
  <c r="K24" i="1"/>
  <c r="J20" i="1"/>
  <c r="B54" i="2"/>
  <c r="K20" i="1"/>
  <c r="E24" i="2"/>
  <c r="L21" i="1"/>
  <c r="M21" i="1"/>
  <c r="C10" i="2"/>
  <c r="H21" i="1"/>
  <c r="N21" i="1"/>
  <c r="D21" i="1"/>
  <c r="E21" i="1"/>
  <c r="L22" i="1"/>
  <c r="M22" i="1"/>
  <c r="C11" i="2"/>
  <c r="H22" i="1"/>
  <c r="N22" i="1"/>
  <c r="D22" i="1"/>
  <c r="E22" i="1"/>
  <c r="L23" i="1"/>
  <c r="M23" i="1"/>
  <c r="C12" i="2"/>
  <c r="H23" i="1"/>
  <c r="N23" i="1"/>
  <c r="D23" i="1"/>
  <c r="E23" i="1"/>
  <c r="L24" i="1"/>
  <c r="M24" i="1"/>
  <c r="C13" i="2"/>
  <c r="H24" i="1"/>
  <c r="N24" i="1"/>
  <c r="D24" i="1"/>
  <c r="E24" i="1"/>
  <c r="L20" i="1"/>
  <c r="M20" i="1"/>
  <c r="C9" i="2"/>
  <c r="H20" i="1"/>
  <c r="N20" i="1"/>
  <c r="D20" i="1"/>
  <c r="E20" i="1"/>
  <c r="G36" i="1"/>
  <c r="E19" i="2"/>
  <c r="E21" i="2"/>
  <c r="E22" i="2"/>
  <c r="E23" i="2"/>
  <c r="E20" i="2"/>
  <c r="F32" i="2"/>
  <c r="E32" i="2"/>
  <c r="F31" i="2"/>
  <c r="E31" i="2"/>
  <c r="B70" i="2"/>
  <c r="C70" i="2"/>
  <c r="D70" i="2"/>
  <c r="B68" i="2"/>
  <c r="C68" i="2"/>
  <c r="D68" i="2"/>
  <c r="B66" i="2"/>
  <c r="C66" i="2"/>
  <c r="D66" i="2"/>
  <c r="B64" i="2"/>
  <c r="C64" i="2"/>
  <c r="D64" i="2"/>
  <c r="B62" i="2"/>
  <c r="C62" i="2"/>
  <c r="D62" i="2"/>
  <c r="B60" i="2"/>
  <c r="C60" i="2"/>
  <c r="D60" i="2"/>
  <c r="C58" i="2"/>
  <c r="D58" i="2"/>
  <c r="C56" i="2"/>
  <c r="D56" i="2"/>
  <c r="C54" i="2"/>
  <c r="D54" i="2"/>
  <c r="B52" i="2"/>
  <c r="C52" i="2"/>
  <c r="D52" i="2"/>
  <c r="B50" i="2"/>
  <c r="C50" i="2"/>
  <c r="D50" i="2"/>
  <c r="C48" i="2"/>
  <c r="D48" i="2"/>
  <c r="B48" i="2"/>
  <c r="C46" i="2"/>
  <c r="D46" i="2"/>
  <c r="E46" i="2"/>
  <c r="B46" i="2"/>
  <c r="C44" i="2"/>
  <c r="D44" i="2"/>
  <c r="E44" i="2"/>
  <c r="B44" i="2"/>
  <c r="C42" i="2"/>
  <c r="D42" i="2"/>
  <c r="E42" i="2"/>
  <c r="B42" i="2"/>
  <c r="E14" i="2"/>
  <c r="C14" i="2"/>
  <c r="C5" i="2"/>
  <c r="C6" i="2"/>
  <c r="C7" i="2"/>
  <c r="C8" i="2"/>
  <c r="C4" i="2"/>
  <c r="E5" i="2"/>
  <c r="E6" i="2"/>
  <c r="E7" i="2"/>
  <c r="E8" i="2"/>
  <c r="E9" i="2"/>
  <c r="E10" i="2"/>
  <c r="E11" i="2"/>
  <c r="E12" i="2"/>
  <c r="E13" i="2"/>
  <c r="E4" i="2"/>
  <c r="E48" i="2"/>
  <c r="E50" i="2"/>
  <c r="E52" i="2"/>
  <c r="E54" i="2"/>
  <c r="E56" i="2"/>
  <c r="E58" i="2"/>
  <c r="E60" i="2"/>
  <c r="E62" i="2"/>
  <c r="E64" i="2"/>
  <c r="E66" i="2"/>
  <c r="E68" i="2"/>
  <c r="E70" i="2"/>
</calcChain>
</file>

<file path=xl/sharedStrings.xml><?xml version="1.0" encoding="utf-8"?>
<sst xmlns="http://schemas.openxmlformats.org/spreadsheetml/2006/main" count="81" uniqueCount="71">
  <si>
    <t>Männer</t>
  </si>
  <si>
    <t>Frauen</t>
  </si>
  <si>
    <t>Index</t>
  </si>
  <si>
    <t>Faktor</t>
  </si>
  <si>
    <t>Prognose</t>
  </si>
  <si>
    <t>Nominallohnindex</t>
  </si>
  <si>
    <t>M</t>
  </si>
  <si>
    <t>Mann</t>
  </si>
  <si>
    <t>Frau</t>
  </si>
  <si>
    <t>Unternehmensgrösse</t>
  </si>
  <si>
    <t>Genferseeregion (VD, VS, GE)</t>
  </si>
  <si>
    <t>Espace Mittelland (BE, FR, SO, NE, JU)</t>
  </si>
  <si>
    <t>Nordwestschweiz (BS, BL, AG)</t>
  </si>
  <si>
    <t>Ostschweiz (GL, SH, AR, AI, SG, GR, TG)</t>
  </si>
  <si>
    <t>Tessin (TI)</t>
  </si>
  <si>
    <t>Zentralschweiz (LU, UR, SZ, OW, NW, ZG)</t>
  </si>
  <si>
    <t>Zürich (ZH)</t>
  </si>
  <si>
    <t>Weniger als 20 Beschäftigte</t>
  </si>
  <si>
    <t>20 - 49 Beschäftigte</t>
  </si>
  <si>
    <t>50 und mehr Beschäftigte</t>
  </si>
  <si>
    <t>Taz</t>
  </si>
  <si>
    <t>Taz (50%)</t>
  </si>
  <si>
    <t>Az / Zaz / Chi (75%)</t>
  </si>
  <si>
    <t>Löhne</t>
  </si>
  <si>
    <t>Az/Zaz/Chi</t>
  </si>
  <si>
    <t>https://www.bfs.admin.ch/bfs/de/home/statistiken/arbeit-erwerb/loehne-erwerbseinkommen-arbeitskosten/lohnniveau-grossregionen.assetdetail.21244034.html</t>
  </si>
  <si>
    <t>https://www.bfs.admin.ch/bfs/de/home/statistiken/kataloge-datenbanken/tabellen.assetdetail.24745550.html</t>
  </si>
  <si>
    <t>Regionen (2020)</t>
  </si>
  <si>
    <t>Hinweis:</t>
  </si>
  <si>
    <t>Die Zahlen orientieren sich am Lohnrechner "Salarium" des Bundesamts für Statistik (BFS).</t>
  </si>
  <si>
    <t>Aus technischen Gründen steht dieser Rechner von Anfang 2024 bis Herbst 2024</t>
  </si>
  <si>
    <t>nicht zur Verfügung. Gemäss Angaben des BFS wird auch die Nachfolgelösung wie</t>
  </si>
  <si>
    <t>"Salarium" die Ergebnisse der Lohnstrukturerhebung 2020 spiegeln.</t>
  </si>
  <si>
    <t>{"InputDetection":0,"RecalcMode":0,"Layout":0,"LayoutSamePagesHeightEnabled":false,"Theme":{"BgColor":"#FFFFFFFF","BgImage":"","InputBorderStyle":2,"AppliedTheme":""},"SmartphoneSettings":{"ViewportLock":true,"UseOldViewEngine":false,"EnableZoom":false,"EnableSwipe":false,"HideToolbar":false,"InheritBackgroundColor":false,"CheckboxFlavor":1,"ShowBubble":false},"Name":"","Flavor":-1,"Edition":0,"CopyProtect":{"IsEnabled":false,"DomainName":""},"HideSscPoweredlogo":false,"AspnetConfig":{"BrowseUrl":"http://localhost/ssc","FileExtension":0},"NodeSecureLoginEnabled":false,"SmartphoneTheme":1,"Toolbar":{"Position":1,"IsSubmit":true,"IsPrintSheet":false,"IsPrintAll":true,"IsPrintThis":false,"IsReset":true,"IsUpdate":true},"ConfigureSubmit":{"IsShowCaptcha":false,"IsUseSscWebServer":true,"ReceiverCode":"edv@medisuisse.ch","IsFreeService":false,"IsAdvanceService":false,"IsSecureEmail":false,"IsDemonstrationService":true,"AfterSuccessfulSubmit":"","AfterFailSubmit":"","AfterCancelWizard":"","IsUseOwnWebServer":false,"OwnWebServerURL":"","OwnWebServerTarget":"","SubmitTarget":0},"IgnoreBgInputCell":false,"ButtonStyle":0,"ResponsiveDesignDisabled":false,"HideLookupRange":false,"BrowserStorageEnabled":false,"RealtimeSyncEnabled":true,"GoogleAnalyticsTrackingId":"","GoogleApiKey":"","ChartSelected":3,"ChartYAxisFixed":false}</t>
  </si>
  <si>
    <t>{"Name":"Aufrechnung","IsHide":false,"HiddenInExcel":false,"Guid":"G63O4F","IsPrintSheet":false,"SheetId":-1,"Index":1,"VisibleRange":"","SheetTheme":{"TabColor":"","BodyColor":"","BodyImage":""}}</t>
  </si>
  <si>
    <t>{"Name":"Tabellen","IsHide":true,"HiddenInExcel":false,"Guid":"2AHO6W","IsPrintSheet":false,"SheetId":-1,"Index":2,"VisibleRange":"","SheetTheme":{"TabColor":"","BodyColor":"","BodyImage":""}}</t>
  </si>
  <si>
    <t>{"BrowserAndLocation":{"ConversionPath":"C:\\Users\\REM\\Documents\\SpreadsheetConverter","SelectedBrowsers":[]},"SpreadsheetServer":{"Username":"","Password":"","ServerUrl":"","TestUsername":"","TestPassword":""},"ConfigureSubmitDefault":{"Email":"edv@medisuisse.ch","Free":false,"Advanced":false,"AdvancedSecured":false,"Demo":true},"MessageBubble":{"Close":false,"TopMsg":0},"CustomizeTheme":{"Theme":"C:\\Users\\user\\AppData\\Roaming\\SpreadsheetConverter\\V8\\SupportFiles\\themes\\bootstrap\\css\\default-ssc-theme.css"},"QrSetting":{"ShowOnConversion":true},"CongratsPage":{"LastOpenedVersion":""},"WordPressPluginSetting":{"IsPluginInstalled":false},"Preferences":{"IsAdvancedSettingModelInitialize":true,"IsCaptchaInitialize":true,"IsNodeSettingInitialize":false,"IsRequiredFieldModalInitialize":true,"IsSubmitDialogModelInitialize":true,"IsToolbarButtonModelInitialize":true,"IsWizardButtonModelInitialize":true,"ReadFromHidden":false,"AdvancedSetting":null,"NodeSetting":{"LoginText":{"LoginButtonText":"Login","PageDescription":"Restricted access only","LoginErrorMessage":"Authentication failed, please check your username and password.","PlaceholderPassword":"password","PlaceholderUsername":"username / email","UserExtraMessage":""}},"Captcha":{"Heading":"Enter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 or invalid.","OkButton":"OK","DDLDefaultRequiredText":"Please Select"},"WizardButton":{"Next":"Next","Previous":"Previous","Cancel":"Cancel","Finish":"Finish"},"ToolbarButton":{"Submit":"Submit","PrintSheet":"Print","PrintAll":"Print All","Reset":"Reset","Update":"Update","Back":"Back","PrintThis":"Print This"},"SubmitDialog":{"SubmitDialogHeading":"Submit Successful.","SubmitDialogDesc":"The form was successfully submitted.","BeforeSubmitDesc":"The form is being submitted.","OfflineHeading":"Save until online","OfflineDesc":"You are currently offline and the submit failed. Do you want to save the submit and send it later when you are online.","OfflineConfirm":"Do you want to save?","OfflineSubmitHeading":"Offline forms submit confirmation","OfflineSubmitDesc":"There are Offline form(s), which are now ready to submit in server.","OfflineSubmitConfirm":"Do you want to submit?","FailOfflineHeading":"Offline Form submit failed","FailOfflineDesc":"Unable to connect to the Internet. Please try submitting the offline forms later in internet connection.","OfflineSubmitWait":"It may take sometime to finish all submits depending on the size of offline forms and internet connection.","OfflineSubmitWaitCounter":"Left","OfflineSubmitError":"Submit error: Please try later."}},"UxPreferences":null}</t>
  </si>
  <si>
    <t>Détermination du « salaire approprié »</t>
  </si>
  <si>
    <t>Employeur et entrepreneur</t>
  </si>
  <si>
    <t>Employeur</t>
  </si>
  <si>
    <t>n° de décompte</t>
  </si>
  <si>
    <t>Entrepreneur</t>
  </si>
  <si>
    <t>Classe d'âge (19XX)</t>
  </si>
  <si>
    <t>Sexe</t>
  </si>
  <si>
    <t>Région</t>
  </si>
  <si>
    <t>Spécialisation</t>
  </si>
  <si>
    <t>Taille de l'entreprise</t>
  </si>
  <si>
    <t>« Salaire approprié »</t>
  </si>
  <si>
    <t>par mois</t>
  </si>
  <si>
    <t>année</t>
  </si>
  <si>
    <t>par an</t>
  </si>
  <si>
    <t>homme</t>
  </si>
  <si>
    <t>femme</t>
  </si>
  <si>
    <t>médecin / dentiste / chiropraticien</t>
  </si>
  <si>
    <t>vétérinaire</t>
  </si>
  <si>
    <t>moins de 20 salariés</t>
  </si>
  <si>
    <t>20 - 49 salariés</t>
  </si>
  <si>
    <t>Région lémanique (VD, VS, GE)</t>
  </si>
  <si>
    <t>Suisse du Nord-Ouest (BS, BL, AG)</t>
  </si>
  <si>
    <t>Zurich (ZH)</t>
  </si>
  <si>
    <t>Suisse centrale (LU, UR, SZ, OW, NW, ZG)</t>
  </si>
  <si>
    <t>Suisse orientale (GL, SH, AR, AI, SG, GR, TG)</t>
  </si>
  <si>
    <t>50 salariés et plus</t>
  </si>
  <si>
    <t>CC 28 / Vérsion 1.2024</t>
  </si>
  <si>
    <t xml:space="preserve">Le calculateur de salaires « Salarium » de l’OFS ne sera pas disponible de fin 2023 </t>
  </si>
  <si>
    <t xml:space="preserve">à l’automne 2024 environ. Le présent outil fournit des valeurs approximatives. Celles-ci </t>
  </si>
  <si>
    <t xml:space="preserve">en 2024 doit être déterminé définitivement vers l’automne 2024 à l’aide du nouveau </t>
  </si>
  <si>
    <t>calculateur de salaire « Salarium » (basé sur l’enquête sur la structure des salaires 2022).</t>
  </si>
  <si>
    <r>
      <t xml:space="preserve">peuvent être utilisées pour la détermination définitive du « salaire approprié » en </t>
    </r>
    <r>
      <rPr>
        <b/>
        <sz val="11"/>
        <color theme="1"/>
        <rFont val="Arial"/>
        <family val="2"/>
      </rPr>
      <t>2023</t>
    </r>
    <r>
      <rPr>
        <sz val="11"/>
        <color theme="1"/>
        <rFont val="Arial"/>
        <family val="2"/>
      </rPr>
      <t xml:space="preserve"> et </t>
    </r>
  </si>
  <si>
    <r>
      <t xml:space="preserve">pour la détermination provisoire du « salaire approprié » en </t>
    </r>
    <r>
      <rPr>
        <b/>
        <sz val="11"/>
        <color theme="1"/>
        <rFont val="Arial"/>
        <family val="2"/>
      </rPr>
      <t>2024.</t>
    </r>
    <r>
      <rPr>
        <sz val="11"/>
        <color theme="1"/>
        <rFont val="Arial"/>
        <family val="2"/>
      </rPr>
      <t xml:space="preserve"> Le « salaire approprié » </t>
    </r>
  </si>
  <si>
    <t xml:space="preserve">  (prévision)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</si>
</sst>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00"/>
    <numFmt numFmtId="167" formatCode="#,##0.0"/>
  </numFmts>
  <fonts count="2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i/>
      <sz val="7"/>
      <color theme="0"/>
      <name val="Arial"/>
      <family val="2"/>
    </font>
    <font>
      <sz val="12"/>
      <name val="Times New Roman"/>
      <family val="1"/>
    </font>
    <font>
      <b/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i/>
      <sz val="9"/>
      <color rgb="FF000000"/>
      <name val="Arial"/>
      <family val="2"/>
    </font>
    <font>
      <b/>
      <sz val="11"/>
      <color rgb="FFFF0000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7"/>
      <color rgb="FFFF0000"/>
      <name val="Arial"/>
      <family val="2"/>
    </font>
    <font>
      <i/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E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9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165" fontId="0" fillId="0" borderId="0" xfId="0" applyNumberFormat="1" applyBorder="1"/>
    <xf numFmtId="3" fontId="0" fillId="0" borderId="0" xfId="0" applyNumberFormat="1" applyBorder="1"/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6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1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1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0" fillId="0" borderId="3" xfId="0" applyBorder="1"/>
    <xf numFmtId="3" fontId="0" fillId="0" borderId="4" xfId="0" applyNumberFormat="1" applyBorder="1"/>
    <xf numFmtId="0" fontId="0" fillId="0" borderId="4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6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16" fillId="0" borderId="0" xfId="0" applyFont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right" vertical="center"/>
      <protection locked="0"/>
    </xf>
    <xf numFmtId="3" fontId="16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/>
    </xf>
    <xf numFmtId="0" fontId="18" fillId="0" borderId="0" xfId="0" applyFont="1" applyBorder="1"/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9" fontId="16" fillId="0" borderId="0" xfId="0" applyNumberFormat="1" applyFont="1" applyFill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/>
    </xf>
    <xf numFmtId="2" fontId="0" fillId="0" borderId="0" xfId="0" applyNumberFormat="1" applyFill="1" applyBorder="1" applyAlignment="1" applyProtection="1">
      <alignment horizontal="center" vertical="center"/>
    </xf>
    <xf numFmtId="1" fontId="16" fillId="0" borderId="0" xfId="0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3" fontId="16" fillId="0" borderId="0" xfId="0" applyNumberFormat="1" applyFont="1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3" fontId="0" fillId="0" borderId="0" xfId="0" applyNumberFormat="1" applyAlignment="1" applyProtection="1">
      <alignment horizontal="right" vertical="center"/>
    </xf>
    <xf numFmtId="3" fontId="0" fillId="0" borderId="10" xfId="0" applyNumberForma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3" fontId="11" fillId="0" borderId="1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1" fontId="14" fillId="0" borderId="0" xfId="0" applyNumberFormat="1" applyFont="1" applyAlignment="1" applyProtection="1">
      <alignment horizontal="left" vertical="center"/>
    </xf>
    <xf numFmtId="3" fontId="14" fillId="0" borderId="0" xfId="0" applyNumberFormat="1" applyFont="1" applyAlignment="1" applyProtection="1">
      <alignment vertical="center"/>
    </xf>
    <xf numFmtId="164" fontId="16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Alignment="1" applyProtection="1">
      <alignment horizontal="left" vertical="center"/>
    </xf>
    <xf numFmtId="0" fontId="17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14" fontId="6" fillId="0" borderId="0" xfId="0" applyNumberFormat="1" applyFont="1" applyAlignment="1" applyProtection="1">
      <alignment horizontal="right" vertical="center"/>
    </xf>
    <xf numFmtId="0" fontId="16" fillId="0" borderId="0" xfId="0" applyFont="1" applyFill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2" fontId="14" fillId="0" borderId="0" xfId="0" applyNumberFormat="1" applyFont="1" applyFill="1" applyBorder="1" applyAlignment="1" applyProtection="1">
      <alignment horizontal="center" vertical="center"/>
    </xf>
    <xf numFmtId="3" fontId="14" fillId="0" borderId="0" xfId="0" applyNumberFormat="1" applyFont="1" applyFill="1" applyAlignment="1" applyProtection="1">
      <alignment vertical="center"/>
    </xf>
    <xf numFmtId="166" fontId="19" fillId="0" borderId="0" xfId="0" applyNumberFormat="1" applyFont="1" applyBorder="1" applyAlignment="1" applyProtection="1">
      <alignment horizontal="right" vertical="center"/>
    </xf>
    <xf numFmtId="164" fontId="14" fillId="0" borderId="0" xfId="0" applyNumberFormat="1" applyFont="1" applyFill="1" applyBorder="1" applyAlignment="1" applyProtection="1">
      <alignment horizontal="right" vertical="center"/>
    </xf>
    <xf numFmtId="0" fontId="14" fillId="4" borderId="0" xfId="0" applyFont="1" applyFill="1" applyAlignment="1" applyProtection="1">
      <alignment vertical="center"/>
    </xf>
    <xf numFmtId="0" fontId="16" fillId="4" borderId="0" xfId="0" applyFont="1" applyFill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Fill="1" applyBorder="1" applyAlignment="1" applyProtection="1">
      <alignment horizontal="right" vertical="center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3" fontId="0" fillId="5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" fontId="0" fillId="0" borderId="0" xfId="0" applyNumberFormat="1" applyFill="1" applyAlignment="1" applyProtection="1">
      <alignment vertical="center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5" fillId="0" borderId="0" xfId="0" applyFont="1" applyFill="1" applyBorder="1" applyAlignment="1">
      <alignment horizontal="left" vertical="center" wrapText="1"/>
    </xf>
  </cellXfs>
  <cellStyles count="2">
    <cellStyle name="Normal_cc-f-03.4.1-A03" xfId="1"/>
    <cellStyle name="Standard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EB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" dropStyle="combo" dx="22" fmlaLink="$I$3" fmlaRange="J3:J4" noThreeD="1" sel="1" val="0"/>
</file>

<file path=xl/ctrlProps/ctrlProp2.xml><?xml version="1.0" encoding="utf-8"?>
<formControlPr xmlns="http://schemas.microsoft.com/office/spreadsheetml/2009/9/main" objectType="Drop" dropLines="7" dropStyle="combo" dx="22" fmlaLink="$I$7" fmlaRange="$J$7:$J$13" noThreeD="1" sel="2" val="0"/>
</file>

<file path=xl/ctrlProps/ctrlProp3.xml><?xml version="1.0" encoding="utf-8"?>
<formControlPr xmlns="http://schemas.microsoft.com/office/spreadsheetml/2009/9/main" objectType="Drop" dropLines="3" dropStyle="combo" dx="22" fmlaLink="$I$14" fmlaRange="$J$14:$J$16" noThreeD="1" sel="1" val="0"/>
</file>

<file path=xl/ctrlProps/ctrlProp4.xml><?xml version="1.0" encoding="utf-8"?>
<formControlPr xmlns="http://schemas.microsoft.com/office/spreadsheetml/2009/9/main" objectType="Drop" dropLines="2" dropStyle="combo" dx="22" fmlaLink="$I$5" fmlaRange="$J$5:$J$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10</xdr:row>
          <xdr:rowOff>7620</xdr:rowOff>
        </xdr:from>
        <xdr:to>
          <xdr:col>5</xdr:col>
          <xdr:colOff>106680</xdr:colOff>
          <xdr:row>11</xdr:row>
          <xdr:rowOff>7620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12</xdr:row>
          <xdr:rowOff>0</xdr:rowOff>
        </xdr:from>
        <xdr:to>
          <xdr:col>5</xdr:col>
          <xdr:colOff>99060</xdr:colOff>
          <xdr:row>13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13</xdr:row>
          <xdr:rowOff>0</xdr:rowOff>
        </xdr:from>
        <xdr:to>
          <xdr:col>5</xdr:col>
          <xdr:colOff>99060</xdr:colOff>
          <xdr:row>13</xdr:row>
          <xdr:rowOff>259080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11</xdr:row>
          <xdr:rowOff>7620</xdr:rowOff>
        </xdr:from>
        <xdr:to>
          <xdr:col>5</xdr:col>
          <xdr:colOff>99060</xdr:colOff>
          <xdr:row>12</xdr:row>
          <xdr:rowOff>7620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36"/>
  <sheetViews>
    <sheetView showGridLines="0" showRowColHeaders="0" tabSelected="1" zoomScale="130" zoomScaleNormal="130" workbookViewId="0">
      <selection activeCell="C10" sqref="C10"/>
    </sheetView>
  </sheetViews>
  <sheetFormatPr baseColWidth="10" defaultColWidth="11" defaultRowHeight="21" customHeight="1" x14ac:dyDescent="0.25"/>
  <cols>
    <col min="1" max="1" width="4.69921875" style="52" customWidth="1"/>
    <col min="2" max="2" width="20.8984375" style="52" customWidth="1"/>
    <col min="3" max="6" width="10.09765625" style="52" customWidth="1"/>
    <col min="7" max="7" width="13.59765625" style="52" customWidth="1"/>
    <col min="8" max="8" width="5.09765625" style="94" hidden="1" customWidth="1"/>
    <col min="9" max="9" width="22.8984375" style="55" hidden="1" customWidth="1"/>
    <col min="10" max="14" width="11" style="53" hidden="1" customWidth="1"/>
    <col min="15" max="15" width="11" style="52" hidden="1" customWidth="1"/>
    <col min="16" max="16384" width="11" style="52"/>
  </cols>
  <sheetData>
    <row r="2" spans="2:15" ht="21" customHeight="1" x14ac:dyDescent="0.25">
      <c r="B2" s="51" t="s">
        <v>37</v>
      </c>
      <c r="H2" s="100"/>
      <c r="I2" s="101"/>
      <c r="J2" s="100"/>
      <c r="K2" s="100"/>
      <c r="L2" s="100"/>
      <c r="M2" s="100"/>
      <c r="N2" s="100"/>
      <c r="O2" s="100"/>
    </row>
    <row r="3" spans="2:15" ht="21" customHeight="1" x14ac:dyDescent="0.25">
      <c r="B3" s="51"/>
      <c r="I3" s="43">
        <v>1</v>
      </c>
      <c r="J3" s="53" t="s">
        <v>51</v>
      </c>
      <c r="M3" s="53">
        <f>I5*10+I3</f>
        <v>11</v>
      </c>
      <c r="N3" s="53">
        <v>11</v>
      </c>
      <c r="O3" s="53">
        <v>2</v>
      </c>
    </row>
    <row r="4" spans="2:15" ht="21" customHeight="1" x14ac:dyDescent="0.25">
      <c r="J4" s="53" t="s">
        <v>52</v>
      </c>
      <c r="M4" s="53">
        <f>VLOOKUP(M3,N3:O6,2)</f>
        <v>2</v>
      </c>
      <c r="N4" s="53">
        <v>12</v>
      </c>
      <c r="O4" s="53">
        <v>3</v>
      </c>
    </row>
    <row r="5" spans="2:15" ht="21" customHeight="1" thickBot="1" x14ac:dyDescent="0.3">
      <c r="B5" s="57" t="s">
        <v>38</v>
      </c>
      <c r="C5" s="58"/>
      <c r="D5" s="58"/>
      <c r="E5" s="58"/>
      <c r="F5" s="58"/>
      <c r="G5" s="58"/>
      <c r="I5" s="44">
        <v>1</v>
      </c>
      <c r="J5" s="53" t="s">
        <v>53</v>
      </c>
      <c r="N5" s="53">
        <v>21</v>
      </c>
      <c r="O5" s="53">
        <v>4</v>
      </c>
    </row>
    <row r="6" spans="2:15" ht="21" customHeight="1" x14ac:dyDescent="0.25">
      <c r="B6" s="60"/>
      <c r="C6" s="61"/>
      <c r="D6" s="61"/>
      <c r="E6" s="61"/>
      <c r="F6" s="61"/>
      <c r="G6" s="61"/>
      <c r="I6" s="59"/>
      <c r="J6" s="53" t="s">
        <v>54</v>
      </c>
      <c r="N6" s="53">
        <v>22</v>
      </c>
      <c r="O6" s="53">
        <v>5</v>
      </c>
    </row>
    <row r="7" spans="2:15" ht="21" customHeight="1" x14ac:dyDescent="0.25">
      <c r="B7" s="62" t="s">
        <v>39</v>
      </c>
      <c r="C7" s="111"/>
      <c r="D7" s="111"/>
      <c r="E7" s="111"/>
      <c r="F7" s="111"/>
      <c r="G7" s="111"/>
      <c r="I7" s="93">
        <v>2</v>
      </c>
      <c r="J7" s="53" t="s">
        <v>11</v>
      </c>
      <c r="N7" s="102">
        <v>1</v>
      </c>
      <c r="O7" s="102">
        <v>1</v>
      </c>
    </row>
    <row r="8" spans="2:15" ht="21" customHeight="1" x14ac:dyDescent="0.25">
      <c r="B8" s="62" t="s">
        <v>40</v>
      </c>
      <c r="C8" s="104"/>
      <c r="D8" s="64"/>
      <c r="E8" s="65"/>
      <c r="F8" s="66"/>
      <c r="G8" s="66"/>
      <c r="H8" s="95"/>
      <c r="I8" s="103">
        <f>VLOOKUP(I7,N7:O13,2)</f>
        <v>2</v>
      </c>
      <c r="J8" s="53" t="s">
        <v>57</v>
      </c>
      <c r="N8" s="102">
        <v>2</v>
      </c>
      <c r="O8" s="102">
        <v>2</v>
      </c>
    </row>
    <row r="9" spans="2:15" ht="21" customHeight="1" x14ac:dyDescent="0.25">
      <c r="B9" s="62" t="s">
        <v>41</v>
      </c>
      <c r="C9" s="112"/>
      <c r="D9" s="113"/>
      <c r="E9" s="114"/>
      <c r="F9" s="67"/>
      <c r="G9" s="68"/>
      <c r="H9" s="95"/>
      <c r="J9" s="53" t="s">
        <v>60</v>
      </c>
      <c r="N9" s="102">
        <v>3</v>
      </c>
      <c r="O9" s="102">
        <v>6</v>
      </c>
    </row>
    <row r="10" spans="2:15" ht="21" customHeight="1" x14ac:dyDescent="0.25">
      <c r="B10" s="62" t="s">
        <v>42</v>
      </c>
      <c r="C10" s="37"/>
      <c r="D10" s="70"/>
      <c r="E10" s="66"/>
      <c r="F10" s="63"/>
      <c r="G10" s="63"/>
      <c r="H10" s="96"/>
      <c r="I10" s="69"/>
      <c r="J10" s="53" t="s">
        <v>58</v>
      </c>
      <c r="N10" s="102">
        <v>4</v>
      </c>
      <c r="O10" s="102">
        <v>3</v>
      </c>
    </row>
    <row r="11" spans="2:15" ht="21" customHeight="1" x14ac:dyDescent="0.25">
      <c r="B11" s="62" t="s">
        <v>43</v>
      </c>
      <c r="C11" s="71" t="s">
        <v>6</v>
      </c>
      <c r="D11" s="72"/>
      <c r="E11" s="73"/>
      <c r="F11" s="63"/>
      <c r="G11" s="68"/>
      <c r="H11" s="95"/>
      <c r="I11" s="69"/>
      <c r="J11" s="53" t="s">
        <v>61</v>
      </c>
      <c r="N11" s="102">
        <v>5</v>
      </c>
      <c r="O11" s="102">
        <v>4</v>
      </c>
    </row>
    <row r="12" spans="2:15" ht="21" customHeight="1" x14ac:dyDescent="0.25">
      <c r="B12" s="62" t="s">
        <v>45</v>
      </c>
      <c r="C12" s="75"/>
      <c r="G12" s="76"/>
      <c r="H12" s="96"/>
      <c r="I12" s="74"/>
      <c r="J12" s="53" t="s">
        <v>14</v>
      </c>
      <c r="N12" s="102">
        <v>6</v>
      </c>
      <c r="O12" s="102">
        <v>5</v>
      </c>
    </row>
    <row r="13" spans="2:15" ht="21" customHeight="1" x14ac:dyDescent="0.25">
      <c r="B13" s="62" t="s">
        <v>44</v>
      </c>
      <c r="C13" s="75"/>
      <c r="H13" s="98">
        <f>VLOOKUP(I8,Tabellen!A19:E25,5)</f>
        <v>0.94083294913170423</v>
      </c>
      <c r="I13" s="74"/>
      <c r="J13" s="53" t="s">
        <v>59</v>
      </c>
      <c r="N13" s="102">
        <v>7</v>
      </c>
      <c r="O13" s="102">
        <v>7</v>
      </c>
    </row>
    <row r="14" spans="2:15" ht="21" customHeight="1" x14ac:dyDescent="0.25">
      <c r="B14" s="62" t="s">
        <v>46</v>
      </c>
      <c r="C14" s="75"/>
      <c r="H14" s="98">
        <f>IF(I5=1,VLOOKUP(I14,Tabellen!A30:F32,5),VLOOKUP(I14,Tabellen!A30:F32,6))</f>
        <v>1</v>
      </c>
      <c r="I14" s="93">
        <v>1</v>
      </c>
      <c r="J14" s="53" t="s">
        <v>55</v>
      </c>
      <c r="O14" s="54"/>
    </row>
    <row r="15" spans="2:15" ht="21" customHeight="1" x14ac:dyDescent="0.25">
      <c r="B15" s="73"/>
      <c r="G15" s="77"/>
      <c r="H15" s="52"/>
      <c r="I15" s="56"/>
      <c r="J15" s="53" t="s">
        <v>56</v>
      </c>
      <c r="O15" s="54"/>
    </row>
    <row r="16" spans="2:15" ht="21" customHeight="1" x14ac:dyDescent="0.25">
      <c r="G16" s="77"/>
      <c r="H16" s="97"/>
      <c r="J16" s="53" t="s">
        <v>62</v>
      </c>
      <c r="O16" s="54"/>
    </row>
    <row r="17" spans="2:15" ht="21" customHeight="1" thickBot="1" x14ac:dyDescent="0.3">
      <c r="B17" s="57" t="s">
        <v>47</v>
      </c>
      <c r="C17" s="58"/>
      <c r="D17" s="58"/>
      <c r="E17" s="58"/>
      <c r="F17" s="58"/>
      <c r="G17" s="78"/>
      <c r="H17" s="97"/>
      <c r="I17" s="74"/>
      <c r="O17" s="54"/>
    </row>
    <row r="18" spans="2:15" ht="21" customHeight="1" x14ac:dyDescent="0.25">
      <c r="B18" s="73"/>
      <c r="G18" s="77"/>
      <c r="H18" s="97"/>
      <c r="I18" s="52"/>
      <c r="J18" s="52"/>
      <c r="K18" s="52"/>
      <c r="O18" s="54"/>
    </row>
    <row r="19" spans="2:15" ht="21" customHeight="1" x14ac:dyDescent="0.25">
      <c r="B19" s="73"/>
      <c r="C19" s="79" t="s">
        <v>49</v>
      </c>
      <c r="D19" s="79" t="s">
        <v>48</v>
      </c>
      <c r="E19" s="79" t="s">
        <v>50</v>
      </c>
      <c r="G19" s="77"/>
      <c r="H19" s="97"/>
      <c r="I19" s="52"/>
      <c r="J19" s="52"/>
      <c r="K19" s="52"/>
      <c r="O19" s="54"/>
    </row>
    <row r="20" spans="2:15" ht="21" customHeight="1" x14ac:dyDescent="0.25">
      <c r="B20" s="80"/>
      <c r="C20" s="81">
        <v>2019</v>
      </c>
      <c r="D20" s="82">
        <f t="shared" ref="D20:D25" si="0">N20</f>
        <v>17644.083824804056</v>
      </c>
      <c r="E20" s="82">
        <f>D20*12</f>
        <v>211729.00589764869</v>
      </c>
      <c r="F20" s="83"/>
      <c r="H20" s="98">
        <f>IF($I$3=1,VLOOKUP(C20,Tabellen!$A$9:$E$13,3),VLOOKUP(C20,Tabellen!$A$9:$E$13,5))</f>
        <v>0.99099999999999999</v>
      </c>
      <c r="I20" s="84"/>
      <c r="J20" s="85">
        <f t="shared" ref="J20:J25" si="1">C20-$C$10</f>
        <v>2019</v>
      </c>
      <c r="K20" s="86">
        <f>VLOOKUP(J20,Tabellen!$A$37:$E$75,Aufrechnung!$M$4)</f>
        <v>18924</v>
      </c>
      <c r="L20" s="86">
        <f t="shared" ref="L20:L25" si="2">K20*$H$13</f>
        <v>17804.32272936837</v>
      </c>
      <c r="M20" s="86">
        <f t="shared" ref="M20:M25" si="3">L20*$H$14</f>
        <v>17804.32272936837</v>
      </c>
      <c r="N20" s="86">
        <f t="shared" ref="N20:N25" si="4">M20*H20</f>
        <v>17644.083824804056</v>
      </c>
      <c r="O20" s="54"/>
    </row>
    <row r="21" spans="2:15" s="84" customFormat="1" ht="21" customHeight="1" x14ac:dyDescent="0.25">
      <c r="B21" s="80"/>
      <c r="C21" s="81">
        <v>2020</v>
      </c>
      <c r="D21" s="82">
        <f t="shared" si="0"/>
        <v>17804.32272936837</v>
      </c>
      <c r="E21" s="82">
        <f t="shared" ref="E21:E24" si="5">D21*12</f>
        <v>213651.87275242043</v>
      </c>
      <c r="F21" s="83"/>
      <c r="H21" s="98">
        <f>IF($I$3=1,VLOOKUP(C21,Tabellen!$A$9:$E$13,3),VLOOKUP(C21,Tabellen!$A$9:$E$13,5))</f>
        <v>1</v>
      </c>
      <c r="I21" s="87"/>
      <c r="J21" s="85">
        <f t="shared" si="1"/>
        <v>2020</v>
      </c>
      <c r="K21" s="86">
        <f>VLOOKUP(J21,Tabellen!$A$37:$E$75,Aufrechnung!$M$4)</f>
        <v>18924</v>
      </c>
      <c r="L21" s="86">
        <f t="shared" si="2"/>
        <v>17804.32272936837</v>
      </c>
      <c r="M21" s="86">
        <f t="shared" si="3"/>
        <v>17804.32272936837</v>
      </c>
      <c r="N21" s="86">
        <f t="shared" si="4"/>
        <v>17804.32272936837</v>
      </c>
    </row>
    <row r="22" spans="2:15" s="84" customFormat="1" ht="21" customHeight="1" x14ac:dyDescent="0.25">
      <c r="B22" s="80"/>
      <c r="C22" s="81">
        <v>2021</v>
      </c>
      <c r="D22" s="82">
        <f t="shared" si="0"/>
        <v>17661.888147533424</v>
      </c>
      <c r="E22" s="82">
        <f t="shared" si="5"/>
        <v>211942.6577704011</v>
      </c>
      <c r="F22" s="83"/>
      <c r="H22" s="98">
        <f>IF($I$3=1,VLOOKUP(C22,Tabellen!$A$9:$E$13,3),VLOOKUP(C22,Tabellen!$A$9:$E$13,5))</f>
        <v>0.99199999999999999</v>
      </c>
      <c r="I22" s="45"/>
      <c r="J22" s="85">
        <f t="shared" si="1"/>
        <v>2021</v>
      </c>
      <c r="K22" s="86">
        <f>VLOOKUP(J22,Tabellen!$A$37:$E$75,Aufrechnung!$M$4)</f>
        <v>18924</v>
      </c>
      <c r="L22" s="86">
        <f t="shared" si="2"/>
        <v>17804.32272936837</v>
      </c>
      <c r="M22" s="86">
        <f t="shared" si="3"/>
        <v>17804.32272936837</v>
      </c>
      <c r="N22" s="86">
        <f t="shared" si="4"/>
        <v>17661.888147533424</v>
      </c>
      <c r="O22" s="52"/>
    </row>
    <row r="23" spans="2:15" ht="21" customHeight="1" x14ac:dyDescent="0.25">
      <c r="B23" s="80"/>
      <c r="C23" s="81">
        <v>2022</v>
      </c>
      <c r="D23" s="82">
        <f t="shared" si="0"/>
        <v>17857.735697556473</v>
      </c>
      <c r="E23" s="82">
        <f t="shared" si="5"/>
        <v>214292.82837067766</v>
      </c>
      <c r="F23" s="83"/>
      <c r="H23" s="98">
        <f>IF($I$3=1,VLOOKUP(C23,Tabellen!$A$9:$E$13,3),VLOOKUP(C23,Tabellen!$A$9:$E$13,5))</f>
        <v>1.0029999999999999</v>
      </c>
      <c r="I23" s="45"/>
      <c r="J23" s="85">
        <f t="shared" si="1"/>
        <v>2022</v>
      </c>
      <c r="K23" s="86">
        <f>VLOOKUP(J23,Tabellen!$A$37:$E$75,Aufrechnung!$M$4)</f>
        <v>18924</v>
      </c>
      <c r="L23" s="86">
        <f t="shared" si="2"/>
        <v>17804.32272936837</v>
      </c>
      <c r="M23" s="86">
        <f t="shared" si="3"/>
        <v>17804.32272936837</v>
      </c>
      <c r="N23" s="86">
        <f t="shared" si="4"/>
        <v>17857.735697556473</v>
      </c>
    </row>
    <row r="24" spans="2:15" ht="21" customHeight="1" x14ac:dyDescent="0.25">
      <c r="B24" s="80"/>
      <c r="C24" s="81">
        <v>2023</v>
      </c>
      <c r="D24" s="82">
        <f t="shared" si="0"/>
        <v>18178.213506685104</v>
      </c>
      <c r="E24" s="82">
        <f t="shared" si="5"/>
        <v>218138.56208022125</v>
      </c>
      <c r="F24" s="83" t="s">
        <v>70</v>
      </c>
      <c r="H24" s="98">
        <f>IF($I$3=1,VLOOKUP(C24,Tabellen!$A$9:$E$13,3),VLOOKUP(C24,Tabellen!$A$9:$E$13,5))</f>
        <v>1.0209999999999999</v>
      </c>
      <c r="I24" s="45"/>
      <c r="J24" s="85">
        <f t="shared" si="1"/>
        <v>2023</v>
      </c>
      <c r="K24" s="86">
        <f>VLOOKUP(J24,Tabellen!$A$37:$E$75,Aufrechnung!$M$4)</f>
        <v>18924</v>
      </c>
      <c r="L24" s="86">
        <f t="shared" si="2"/>
        <v>17804.32272936837</v>
      </c>
      <c r="M24" s="86">
        <f t="shared" si="3"/>
        <v>17804.32272936837</v>
      </c>
      <c r="N24" s="86">
        <f t="shared" si="4"/>
        <v>18178.213506685104</v>
      </c>
    </row>
    <row r="25" spans="2:15" ht="21" customHeight="1" x14ac:dyDescent="0.25">
      <c r="B25" s="80"/>
      <c r="C25" s="81">
        <v>2024</v>
      </c>
      <c r="D25" s="82">
        <f t="shared" si="0"/>
        <v>18498.691315813736</v>
      </c>
      <c r="E25" s="82">
        <f t="shared" ref="E25" si="6">D25*12</f>
        <v>221984.29578976484</v>
      </c>
      <c r="F25" s="83" t="s">
        <v>70</v>
      </c>
      <c r="H25" s="98">
        <f>IF($I$3=1,VLOOKUP(C25,Tabellen!$A$9:$E$14,3),VLOOKUP(C25,Tabellen!$A$9:$E$14,5))</f>
        <v>1.0389999999999999</v>
      </c>
      <c r="I25" s="45"/>
      <c r="J25" s="85">
        <f t="shared" si="1"/>
        <v>2024</v>
      </c>
      <c r="K25" s="86">
        <f>VLOOKUP(J25,Tabellen!$A$37:$E$75,Aufrechnung!$M$4)</f>
        <v>18924</v>
      </c>
      <c r="L25" s="86">
        <f t="shared" si="2"/>
        <v>17804.32272936837</v>
      </c>
      <c r="M25" s="86">
        <f t="shared" si="3"/>
        <v>17804.32272936837</v>
      </c>
      <c r="N25" s="86">
        <f t="shared" si="4"/>
        <v>18498.691315813736</v>
      </c>
    </row>
    <row r="26" spans="2:15" ht="21" customHeight="1" x14ac:dyDescent="0.25">
      <c r="H26" s="99"/>
      <c r="I26" s="88"/>
      <c r="J26" s="86"/>
      <c r="K26" s="86"/>
      <c r="L26" s="86"/>
      <c r="M26" s="86"/>
      <c r="N26" s="86"/>
    </row>
    <row r="27" spans="2:15" ht="21" customHeight="1" x14ac:dyDescent="0.25">
      <c r="B27" s="73"/>
      <c r="G27" s="76"/>
      <c r="H27" s="52"/>
      <c r="I27" s="52"/>
      <c r="J27" s="52"/>
      <c r="K27" s="52"/>
      <c r="L27" s="52"/>
      <c r="M27" s="52"/>
      <c r="N27" s="52"/>
    </row>
    <row r="28" spans="2:15" ht="21" customHeight="1" x14ac:dyDescent="0.25">
      <c r="B28" s="105" t="s">
        <v>64</v>
      </c>
      <c r="C28" s="106"/>
      <c r="D28" s="106"/>
      <c r="E28" s="106"/>
      <c r="F28" s="106"/>
      <c r="G28" s="107"/>
      <c r="H28" s="52"/>
      <c r="I28" s="52"/>
      <c r="J28" s="52"/>
      <c r="K28" s="52"/>
      <c r="L28" s="52"/>
      <c r="M28" s="52"/>
      <c r="N28" s="52"/>
    </row>
    <row r="29" spans="2:15" ht="21" customHeight="1" x14ac:dyDescent="0.25">
      <c r="B29" s="105" t="s">
        <v>65</v>
      </c>
      <c r="C29" s="106"/>
      <c r="D29" s="106"/>
      <c r="E29" s="106"/>
      <c r="F29" s="106"/>
      <c r="G29" s="107"/>
      <c r="H29" s="52"/>
      <c r="I29" s="52"/>
      <c r="J29" s="52"/>
      <c r="K29" s="52"/>
      <c r="L29" s="52"/>
      <c r="M29" s="52"/>
      <c r="N29" s="52"/>
    </row>
    <row r="30" spans="2:15" ht="21" customHeight="1" x14ac:dyDescent="0.25">
      <c r="B30" s="105" t="s">
        <v>68</v>
      </c>
      <c r="C30" s="106"/>
      <c r="D30" s="106"/>
      <c r="E30" s="106"/>
      <c r="F30" s="106"/>
      <c r="G30" s="107"/>
      <c r="H30" s="52"/>
      <c r="I30" s="52"/>
      <c r="J30" s="52"/>
      <c r="K30" s="52"/>
      <c r="L30" s="52"/>
      <c r="M30" s="52"/>
      <c r="N30" s="52"/>
    </row>
    <row r="31" spans="2:15" ht="21" customHeight="1" x14ac:dyDescent="0.25">
      <c r="B31" s="105" t="s">
        <v>69</v>
      </c>
      <c r="C31" s="106"/>
      <c r="D31" s="106"/>
      <c r="E31" s="106"/>
      <c r="F31" s="106"/>
      <c r="G31" s="107"/>
      <c r="H31" s="52"/>
      <c r="I31" s="52"/>
      <c r="J31" s="52"/>
      <c r="K31" s="52"/>
      <c r="L31" s="52"/>
      <c r="M31" s="52"/>
      <c r="N31" s="52"/>
    </row>
    <row r="32" spans="2:15" ht="21" customHeight="1" x14ac:dyDescent="0.25">
      <c r="B32" s="105" t="s">
        <v>66</v>
      </c>
      <c r="C32" s="106"/>
      <c r="D32" s="106"/>
      <c r="E32" s="106"/>
      <c r="F32" s="106"/>
      <c r="G32" s="107"/>
      <c r="H32" s="52"/>
      <c r="I32" s="52"/>
      <c r="J32" s="52"/>
      <c r="K32" s="52"/>
      <c r="L32" s="52"/>
      <c r="M32" s="52"/>
      <c r="N32" s="52"/>
    </row>
    <row r="33" spans="2:14" ht="21" customHeight="1" x14ac:dyDescent="0.25">
      <c r="B33" s="105" t="s">
        <v>67</v>
      </c>
      <c r="C33" s="106"/>
      <c r="D33" s="106"/>
      <c r="E33" s="106"/>
      <c r="F33" s="106"/>
      <c r="G33" s="107"/>
      <c r="H33" s="52"/>
      <c r="I33" s="52"/>
      <c r="J33" s="52"/>
      <c r="K33" s="52"/>
      <c r="L33" s="52"/>
      <c r="M33" s="52"/>
      <c r="N33" s="52"/>
    </row>
    <row r="34" spans="2:14" s="108" customFormat="1" ht="21" customHeight="1" x14ac:dyDescent="0.25">
      <c r="B34" s="109"/>
      <c r="G34" s="110"/>
    </row>
    <row r="35" spans="2:14" ht="21" customHeight="1" x14ac:dyDescent="0.25">
      <c r="H35" s="99"/>
      <c r="I35" s="88"/>
      <c r="J35" s="86"/>
      <c r="K35" s="86"/>
      <c r="L35" s="86"/>
      <c r="M35" s="86"/>
      <c r="N35" s="86"/>
    </row>
    <row r="36" spans="2:14" ht="21" customHeight="1" x14ac:dyDescent="0.25">
      <c r="B36" s="91" t="s">
        <v>63</v>
      </c>
      <c r="G36" s="92">
        <f ca="1">TODAY()</f>
        <v>45323</v>
      </c>
    </row>
  </sheetData>
  <sheetProtection algorithmName="SHA-512" hashValue="r34ChZmMoj/zSKNe4EObCHufO1iShHdcyzgzbQXuV6CLzIJ9oXGWVCDYtAGoVXreMUo8PRXa3LsYpC/nqe88uw==" saltValue="Z23af4hXhO5P6woseeJqzA==" spinCount="100000" sheet="1" objects="1" scenarios="1" selectLockedCells="1"/>
  <sortState ref="J7:O13">
    <sortCondition ref="J7"/>
  </sortState>
  <mergeCells count="2">
    <mergeCell ref="C7:G7"/>
    <mergeCell ref="C9:E9"/>
  </mergeCells>
  <conditionalFormatting sqref="I21:I24 I6 H26">
    <cfRule type="expression" dxfId="5" priority="46">
      <formula>#REF!=""</formula>
    </cfRule>
  </conditionalFormatting>
  <conditionalFormatting sqref="D20:F24">
    <cfRule type="expression" dxfId="4" priority="5">
      <formula>$C$10=""</formula>
    </cfRule>
  </conditionalFormatting>
  <conditionalFormatting sqref="H35">
    <cfRule type="expression" dxfId="3" priority="4">
      <formula>#REF!=""</formula>
    </cfRule>
  </conditionalFormatting>
  <conditionalFormatting sqref="I25">
    <cfRule type="expression" dxfId="2" priority="3">
      <formula>#REF!=""</formula>
    </cfRule>
  </conditionalFormatting>
  <conditionalFormatting sqref="D25:E25">
    <cfRule type="expression" dxfId="1" priority="2">
      <formula>$C$10=""</formula>
    </cfRule>
  </conditionalFormatting>
  <conditionalFormatting sqref="F25">
    <cfRule type="expression" dxfId="0" priority="1">
      <formula>$C$10=""</formula>
    </cfRule>
  </conditionalFormatting>
  <pageMargins left="0.98425196850393704" right="0.78740157480314965" top="0.98425196850393704" bottom="0.39370078740157483" header="0.31496062992125984" footer="0.31496062992125984"/>
  <pageSetup paperSize="9" orientation="portrait" r:id="rId1"/>
  <customProperties>
    <customPr name="SSC_SHEET_GU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Drop Down 1">
              <controlPr defaultSize="0" autoLine="0" autoPict="0">
                <anchor moveWithCells="1">
                  <from>
                    <xdr:col>2</xdr:col>
                    <xdr:colOff>83820</xdr:colOff>
                    <xdr:row>10</xdr:row>
                    <xdr:rowOff>7620</xdr:rowOff>
                  </from>
                  <to>
                    <xdr:col>5</xdr:col>
                    <xdr:colOff>106680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Drop Down 2">
              <controlPr defaultSize="0" autoLine="0" autoPict="0">
                <anchor moveWithCells="1">
                  <from>
                    <xdr:col>2</xdr:col>
                    <xdr:colOff>83820</xdr:colOff>
                    <xdr:row>12</xdr:row>
                    <xdr:rowOff>0</xdr:rowOff>
                  </from>
                  <to>
                    <xdr:col>5</xdr:col>
                    <xdr:colOff>99060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Drop Down 3">
              <controlPr defaultSize="0" autoLine="0" autoPict="0">
                <anchor moveWithCells="1">
                  <from>
                    <xdr:col>2</xdr:col>
                    <xdr:colOff>83820</xdr:colOff>
                    <xdr:row>13</xdr:row>
                    <xdr:rowOff>0</xdr:rowOff>
                  </from>
                  <to>
                    <xdr:col>5</xdr:col>
                    <xdr:colOff>99060</xdr:colOff>
                    <xdr:row>13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2</xdr:col>
                    <xdr:colOff>83820</xdr:colOff>
                    <xdr:row>11</xdr:row>
                    <xdr:rowOff>7620</xdr:rowOff>
                  </from>
                  <to>
                    <xdr:col>5</xdr:col>
                    <xdr:colOff>99060</xdr:colOff>
                    <xdr:row>12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showGridLines="0" zoomScale="160" zoomScaleNormal="160" workbookViewId="0">
      <selection activeCell="D14" sqref="D14"/>
    </sheetView>
  </sheetViews>
  <sheetFormatPr baseColWidth="10" defaultColWidth="11" defaultRowHeight="13.8" x14ac:dyDescent="0.25"/>
  <cols>
    <col min="1" max="8" width="11.8984375" style="2" customWidth="1"/>
    <col min="9" max="16384" width="11" style="2"/>
  </cols>
  <sheetData>
    <row r="1" spans="1:9" ht="17.399999999999999" x14ac:dyDescent="0.3">
      <c r="A1" s="16" t="s">
        <v>5</v>
      </c>
    </row>
    <row r="2" spans="1:9" ht="14.4" x14ac:dyDescent="0.25">
      <c r="A2" s="1"/>
      <c r="B2" s="115" t="s">
        <v>0</v>
      </c>
      <c r="C2" s="115"/>
      <c r="D2" s="115" t="s">
        <v>1</v>
      </c>
      <c r="E2" s="115"/>
    </row>
    <row r="3" spans="1:9" ht="14.4" x14ac:dyDescent="0.25">
      <c r="A3" s="31"/>
      <c r="B3" s="30" t="s">
        <v>2</v>
      </c>
      <c r="C3" s="30" t="s">
        <v>3</v>
      </c>
      <c r="D3" s="30" t="s">
        <v>2</v>
      </c>
      <c r="E3" s="30" t="s">
        <v>3</v>
      </c>
    </row>
    <row r="4" spans="1:9" x14ac:dyDescent="0.25">
      <c r="A4" s="5">
        <v>2014</v>
      </c>
      <c r="B4" s="9">
        <v>127.324</v>
      </c>
      <c r="C4" s="6">
        <f>ROUND(1/131.9*B4,3)</f>
        <v>0.96499999999999997</v>
      </c>
      <c r="D4" s="9">
        <v>132.07480000000001</v>
      </c>
      <c r="E4" s="6">
        <f>ROUND(1/137.7*D4,3)</f>
        <v>0.95899999999999996</v>
      </c>
    </row>
    <row r="5" spans="1:9" x14ac:dyDescent="0.25">
      <c r="A5" s="5">
        <v>2015</v>
      </c>
      <c r="B5" s="9">
        <v>127.70820000000001</v>
      </c>
      <c r="C5" s="6">
        <f t="shared" ref="C5:C13" si="0">ROUND(1/131.9*B5,3)</f>
        <v>0.96799999999999997</v>
      </c>
      <c r="D5" s="9">
        <v>132.73079999999999</v>
      </c>
      <c r="E5" s="6">
        <f t="shared" ref="E5:E13" si="1">ROUND(1/137.7*D5,3)</f>
        <v>0.96399999999999997</v>
      </c>
    </row>
    <row r="6" spans="1:9" x14ac:dyDescent="0.25">
      <c r="A6" s="5">
        <v>2016</v>
      </c>
      <c r="B6" s="9">
        <v>128.46170000000001</v>
      </c>
      <c r="C6" s="6">
        <f t="shared" si="0"/>
        <v>0.97399999999999998</v>
      </c>
      <c r="D6" s="9">
        <v>133.8545</v>
      </c>
      <c r="E6" s="6">
        <f t="shared" si="1"/>
        <v>0.97199999999999998</v>
      </c>
    </row>
    <row r="7" spans="1:9" x14ac:dyDescent="0.25">
      <c r="A7" s="5">
        <v>2017</v>
      </c>
      <c r="B7" s="9">
        <v>128.99109999999999</v>
      </c>
      <c r="C7" s="6">
        <f t="shared" si="0"/>
        <v>0.97799999999999998</v>
      </c>
      <c r="D7" s="9">
        <v>134.35589999999999</v>
      </c>
      <c r="E7" s="6">
        <f t="shared" si="1"/>
        <v>0.97599999999999998</v>
      </c>
    </row>
    <row r="8" spans="1:9" x14ac:dyDescent="0.25">
      <c r="A8" s="5">
        <v>2018</v>
      </c>
      <c r="B8" s="9">
        <v>129.62649999999999</v>
      </c>
      <c r="C8" s="6">
        <f t="shared" si="0"/>
        <v>0.98299999999999998</v>
      </c>
      <c r="D8" s="9">
        <v>134.97710000000001</v>
      </c>
      <c r="E8" s="6">
        <f t="shared" si="1"/>
        <v>0.98</v>
      </c>
      <c r="F8" s="10"/>
    </row>
    <row r="9" spans="1:9" x14ac:dyDescent="0.25">
      <c r="A9" s="5">
        <v>2019</v>
      </c>
      <c r="B9" s="9">
        <v>130.74250000000001</v>
      </c>
      <c r="C9" s="6">
        <f t="shared" si="0"/>
        <v>0.99099999999999999</v>
      </c>
      <c r="D9" s="9">
        <v>136.34280000000001</v>
      </c>
      <c r="E9" s="6">
        <f t="shared" si="1"/>
        <v>0.99</v>
      </c>
      <c r="F9" s="10"/>
    </row>
    <row r="10" spans="1:9" x14ac:dyDescent="0.25">
      <c r="A10" s="7">
        <v>2020</v>
      </c>
      <c r="B10" s="9">
        <v>131.8682</v>
      </c>
      <c r="C10" s="6">
        <f t="shared" si="0"/>
        <v>1</v>
      </c>
      <c r="D10" s="9">
        <v>137.72229999999999</v>
      </c>
      <c r="E10" s="6">
        <f t="shared" si="1"/>
        <v>1</v>
      </c>
      <c r="F10" s="11"/>
    </row>
    <row r="11" spans="1:9" x14ac:dyDescent="0.25">
      <c r="A11" s="7">
        <v>2021</v>
      </c>
      <c r="B11" s="9">
        <v>130.9</v>
      </c>
      <c r="C11" s="6">
        <f t="shared" si="0"/>
        <v>0.99199999999999999</v>
      </c>
      <c r="D11" s="9">
        <v>138.6</v>
      </c>
      <c r="E11" s="6">
        <f t="shared" si="1"/>
        <v>1.0069999999999999</v>
      </c>
      <c r="F11" s="11"/>
    </row>
    <row r="12" spans="1:9" x14ac:dyDescent="0.25">
      <c r="A12" s="7">
        <v>2022</v>
      </c>
      <c r="B12" s="38">
        <v>132.30000000000001</v>
      </c>
      <c r="C12" s="6">
        <f t="shared" si="0"/>
        <v>1.0029999999999999</v>
      </c>
      <c r="D12" s="38">
        <v>139.69999999999999</v>
      </c>
      <c r="E12" s="6">
        <f t="shared" si="1"/>
        <v>1.0149999999999999</v>
      </c>
      <c r="F12" s="8"/>
    </row>
    <row r="13" spans="1:9" x14ac:dyDescent="0.25">
      <c r="A13" s="7">
        <v>2023</v>
      </c>
      <c r="B13" s="39">
        <f>B12+(B12*1.8%)</f>
        <v>134.68140000000002</v>
      </c>
      <c r="C13" s="6">
        <f t="shared" si="0"/>
        <v>1.0209999999999999</v>
      </c>
      <c r="D13" s="39">
        <f>D12+(D12*1.8%)</f>
        <v>142.21459999999999</v>
      </c>
      <c r="E13" s="6">
        <f t="shared" si="1"/>
        <v>1.0329999999999999</v>
      </c>
      <c r="F13" s="8" t="s">
        <v>4</v>
      </c>
    </row>
    <row r="14" spans="1:9" x14ac:dyDescent="0.25">
      <c r="A14" s="7">
        <v>2024</v>
      </c>
      <c r="B14" s="39">
        <f>B13+(B13*1.8%)</f>
        <v>137.10566520000003</v>
      </c>
      <c r="C14" s="6">
        <f t="shared" ref="C14" si="2">ROUND(1/131.9*B14,3)</f>
        <v>1.0389999999999999</v>
      </c>
      <c r="D14" s="39">
        <f>D13+(D13*1.8%)</f>
        <v>144.77446279999998</v>
      </c>
      <c r="E14" s="6">
        <f t="shared" ref="E14" si="3">ROUND(1/137.7*D14,3)</f>
        <v>1.0509999999999999</v>
      </c>
      <c r="F14" s="8" t="s">
        <v>4</v>
      </c>
    </row>
    <row r="15" spans="1:9" ht="13.5" customHeight="1" x14ac:dyDescent="0.25">
      <c r="A15" s="118" t="s">
        <v>26</v>
      </c>
      <c r="B15" s="118"/>
      <c r="C15" s="118"/>
      <c r="D15" s="118"/>
      <c r="E15" s="118"/>
      <c r="F15" s="118"/>
      <c r="G15" s="118"/>
      <c r="H15" s="118"/>
      <c r="I15" s="118"/>
    </row>
    <row r="16" spans="1:9" x14ac:dyDescent="0.25">
      <c r="B16" s="4"/>
      <c r="C16" s="3"/>
      <c r="D16" s="4"/>
      <c r="E16" s="3"/>
    </row>
    <row r="17" spans="1:12" ht="17.399999999999999" x14ac:dyDescent="0.3">
      <c r="A17" s="16" t="s">
        <v>27</v>
      </c>
      <c r="B17" s="4"/>
      <c r="C17" s="3"/>
      <c r="D17" s="4"/>
      <c r="E17" s="3"/>
    </row>
    <row r="18" spans="1:12" x14ac:dyDescent="0.25">
      <c r="B18" s="4"/>
      <c r="C18" s="3"/>
      <c r="D18" s="4"/>
      <c r="E18" s="47"/>
      <c r="F18" s="46"/>
      <c r="G18" s="40"/>
      <c r="H18" s="40"/>
    </row>
    <row r="19" spans="1:12" x14ac:dyDescent="0.25">
      <c r="A19" s="7">
        <v>1</v>
      </c>
      <c r="B19" s="33" t="s">
        <v>11</v>
      </c>
      <c r="C19" s="34"/>
      <c r="D19" s="35"/>
      <c r="E19" s="24">
        <f>1/F$25*F19</f>
        <v>0.95251267865375744</v>
      </c>
      <c r="F19" s="42">
        <v>6198</v>
      </c>
      <c r="G19" s="41"/>
      <c r="H19" s="41"/>
    </row>
    <row r="20" spans="1:12" x14ac:dyDescent="0.25">
      <c r="A20" s="7">
        <v>2</v>
      </c>
      <c r="B20" s="33" t="s">
        <v>10</v>
      </c>
      <c r="C20" s="34"/>
      <c r="D20" s="35"/>
      <c r="E20" s="24">
        <f>1/F$25*F20</f>
        <v>0.94083294913170423</v>
      </c>
      <c r="F20" s="42">
        <v>6122</v>
      </c>
      <c r="G20" s="41"/>
      <c r="H20" s="41"/>
    </row>
    <row r="21" spans="1:12" x14ac:dyDescent="0.25">
      <c r="A21" s="7">
        <v>3</v>
      </c>
      <c r="B21" s="33" t="s">
        <v>12</v>
      </c>
      <c r="C21" s="34"/>
      <c r="D21" s="36"/>
      <c r="E21" s="24">
        <f t="shared" ref="E21:E24" si="4">1/F$25*F21</f>
        <v>0.96480713078223446</v>
      </c>
      <c r="F21" s="42">
        <v>6278</v>
      </c>
      <c r="G21" s="41"/>
      <c r="H21" s="41"/>
    </row>
    <row r="22" spans="1:12" x14ac:dyDescent="0.25">
      <c r="A22" s="7">
        <v>4</v>
      </c>
      <c r="B22" s="33" t="s">
        <v>13</v>
      </c>
      <c r="C22" s="34"/>
      <c r="D22" s="36"/>
      <c r="E22" s="24">
        <f t="shared" si="4"/>
        <v>0.94175503304134001</v>
      </c>
      <c r="F22" s="42">
        <v>6128</v>
      </c>
      <c r="G22" s="41"/>
      <c r="H22" s="41"/>
    </row>
    <row r="23" spans="1:12" x14ac:dyDescent="0.25">
      <c r="A23" s="7">
        <v>5</v>
      </c>
      <c r="B23" s="33" t="s">
        <v>14</v>
      </c>
      <c r="C23" s="34"/>
      <c r="D23" s="36"/>
      <c r="E23" s="24">
        <f t="shared" si="4"/>
        <v>0.8844321499923159</v>
      </c>
      <c r="F23" s="42">
        <v>5755</v>
      </c>
      <c r="G23" s="41"/>
      <c r="H23" s="41"/>
    </row>
    <row r="24" spans="1:12" x14ac:dyDescent="0.25">
      <c r="A24" s="7">
        <v>6</v>
      </c>
      <c r="B24" s="33" t="s">
        <v>15</v>
      </c>
      <c r="C24" s="34"/>
      <c r="D24" s="36"/>
      <c r="E24" s="24">
        <f t="shared" si="4"/>
        <v>0.93545412632549552</v>
      </c>
      <c r="F24" s="42">
        <v>6087</v>
      </c>
      <c r="G24" s="41"/>
      <c r="H24" s="41"/>
    </row>
    <row r="25" spans="1:12" x14ac:dyDescent="0.25">
      <c r="A25" s="7">
        <v>7</v>
      </c>
      <c r="B25" s="33" t="s">
        <v>16</v>
      </c>
      <c r="C25" s="34"/>
      <c r="D25" s="36"/>
      <c r="E25" s="24">
        <v>1</v>
      </c>
      <c r="F25" s="42">
        <v>6507</v>
      </c>
      <c r="G25" s="41"/>
      <c r="H25" s="41"/>
    </row>
    <row r="26" spans="1:12" ht="13.5" customHeight="1" x14ac:dyDescent="0.25">
      <c r="A26" s="118" t="s">
        <v>25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8" spans="1:12" ht="17.399999999999999" x14ac:dyDescent="0.3">
      <c r="A28" s="16" t="s">
        <v>9</v>
      </c>
    </row>
    <row r="29" spans="1:12" x14ac:dyDescent="0.25">
      <c r="D29" s="14"/>
      <c r="E29" s="32" t="s">
        <v>24</v>
      </c>
      <c r="F29" s="18" t="s">
        <v>20</v>
      </c>
      <c r="G29" s="19" t="s">
        <v>24</v>
      </c>
      <c r="H29" s="20" t="s">
        <v>20</v>
      </c>
    </row>
    <row r="30" spans="1:12" x14ac:dyDescent="0.25">
      <c r="A30" s="7">
        <v>1</v>
      </c>
      <c r="B30" s="33" t="s">
        <v>17</v>
      </c>
      <c r="C30" s="34"/>
      <c r="D30" s="22"/>
      <c r="E30" s="24">
        <v>1</v>
      </c>
      <c r="F30" s="24">
        <v>1</v>
      </c>
      <c r="G30" s="23">
        <v>19112</v>
      </c>
      <c r="H30" s="23">
        <v>14851</v>
      </c>
    </row>
    <row r="31" spans="1:12" x14ac:dyDescent="0.25">
      <c r="A31" s="7">
        <v>2</v>
      </c>
      <c r="B31" s="17" t="s">
        <v>18</v>
      </c>
      <c r="C31" s="21"/>
      <c r="D31" s="22"/>
      <c r="E31" s="24">
        <f>G31/G30</f>
        <v>1.0590728338216826</v>
      </c>
      <c r="F31" s="24">
        <f>H31/H30</f>
        <v>1.0871995151841627</v>
      </c>
      <c r="G31" s="23">
        <v>20241</v>
      </c>
      <c r="H31" s="23">
        <v>16146</v>
      </c>
    </row>
    <row r="32" spans="1:12" x14ac:dyDescent="0.25">
      <c r="A32" s="7">
        <v>3</v>
      </c>
      <c r="B32" s="17" t="s">
        <v>19</v>
      </c>
      <c r="C32" s="21"/>
      <c r="D32" s="22"/>
      <c r="E32" s="24">
        <f>G32/G30</f>
        <v>1.0595437421515279</v>
      </c>
      <c r="F32" s="24">
        <f>H32/H30</f>
        <v>1.1069288263416606</v>
      </c>
      <c r="G32" s="23">
        <v>20250</v>
      </c>
      <c r="H32" s="23">
        <v>16439</v>
      </c>
    </row>
    <row r="33" spans="1:5" x14ac:dyDescent="0.25">
      <c r="A33" s="13"/>
      <c r="B33" s="12"/>
    </row>
    <row r="34" spans="1:5" ht="17.399999999999999" x14ac:dyDescent="0.3">
      <c r="A34" s="16" t="s">
        <v>23</v>
      </c>
    </row>
    <row r="35" spans="1:5" x14ac:dyDescent="0.25">
      <c r="B35" s="116" t="s">
        <v>22</v>
      </c>
      <c r="C35" s="116"/>
      <c r="D35" s="117" t="s">
        <v>21</v>
      </c>
      <c r="E35" s="117"/>
    </row>
    <row r="36" spans="1:5" x14ac:dyDescent="0.25">
      <c r="B36" s="25" t="s">
        <v>7</v>
      </c>
      <c r="C36" s="18" t="s">
        <v>8</v>
      </c>
      <c r="D36" s="18" t="s">
        <v>7</v>
      </c>
      <c r="E36" s="26" t="s">
        <v>8</v>
      </c>
    </row>
    <row r="37" spans="1:5" s="50" customFormat="1" ht="11.4" x14ac:dyDescent="0.2">
      <c r="A37" s="48">
        <v>32</v>
      </c>
      <c r="B37" s="49">
        <v>16866</v>
      </c>
      <c r="C37" s="49">
        <v>15513</v>
      </c>
      <c r="D37" s="49">
        <v>12729</v>
      </c>
      <c r="E37" s="49">
        <v>11351</v>
      </c>
    </row>
    <row r="38" spans="1:5" s="50" customFormat="1" ht="11.4" x14ac:dyDescent="0.2">
      <c r="A38" s="48">
        <v>33</v>
      </c>
      <c r="B38" s="49">
        <v>16866</v>
      </c>
      <c r="C38" s="49">
        <v>15513</v>
      </c>
      <c r="D38" s="49">
        <v>12729</v>
      </c>
      <c r="E38" s="49">
        <v>11351</v>
      </c>
    </row>
    <row r="39" spans="1:5" s="50" customFormat="1" ht="11.4" x14ac:dyDescent="0.2">
      <c r="A39" s="48">
        <v>34</v>
      </c>
      <c r="B39" s="49">
        <v>16866</v>
      </c>
      <c r="C39" s="49">
        <v>15513</v>
      </c>
      <c r="D39" s="49">
        <v>12729</v>
      </c>
      <c r="E39" s="49">
        <v>11351</v>
      </c>
    </row>
    <row r="40" spans="1:5" s="50" customFormat="1" ht="11.4" x14ac:dyDescent="0.2">
      <c r="A40" s="48">
        <v>35</v>
      </c>
      <c r="B40" s="49">
        <v>16866</v>
      </c>
      <c r="C40" s="49">
        <v>15513</v>
      </c>
      <c r="D40" s="49">
        <v>12729</v>
      </c>
      <c r="E40" s="49">
        <v>11351</v>
      </c>
    </row>
    <row r="41" spans="1:5" x14ac:dyDescent="0.25">
      <c r="A41" s="28">
        <v>36</v>
      </c>
      <c r="B41" s="27">
        <v>16866</v>
      </c>
      <c r="C41" s="27">
        <v>15513</v>
      </c>
      <c r="D41" s="27">
        <v>12729</v>
      </c>
      <c r="E41" s="27">
        <v>11351</v>
      </c>
    </row>
    <row r="42" spans="1:5" s="15" customFormat="1" ht="11.4" x14ac:dyDescent="0.2">
      <c r="A42" s="29">
        <v>37</v>
      </c>
      <c r="B42" s="23">
        <f>(B41+B43)/2</f>
        <v>17025.5</v>
      </c>
      <c r="C42" s="23">
        <f t="shared" ref="C42:E42" si="5">(C41+C43)/2</f>
        <v>15660</v>
      </c>
      <c r="D42" s="23">
        <f t="shared" si="5"/>
        <v>12882.5</v>
      </c>
      <c r="E42" s="23">
        <f t="shared" si="5"/>
        <v>11487.5</v>
      </c>
    </row>
    <row r="43" spans="1:5" x14ac:dyDescent="0.25">
      <c r="A43" s="28">
        <v>38</v>
      </c>
      <c r="B43" s="27">
        <v>17185</v>
      </c>
      <c r="C43" s="27">
        <v>15807</v>
      </c>
      <c r="D43" s="27">
        <v>13036</v>
      </c>
      <c r="E43" s="27">
        <v>11624</v>
      </c>
    </row>
    <row r="44" spans="1:5" s="15" customFormat="1" ht="11.4" x14ac:dyDescent="0.2">
      <c r="A44" s="29">
        <v>39</v>
      </c>
      <c r="B44" s="23">
        <f>(B43+B45)/2</f>
        <v>17465</v>
      </c>
      <c r="C44" s="23">
        <f t="shared" ref="C44:E44" si="6">(C43+C45)/2</f>
        <v>16064.5</v>
      </c>
      <c r="D44" s="23">
        <f t="shared" si="6"/>
        <v>13168.5</v>
      </c>
      <c r="E44" s="23">
        <f t="shared" si="6"/>
        <v>11742.5</v>
      </c>
    </row>
    <row r="45" spans="1:5" x14ac:dyDescent="0.25">
      <c r="A45" s="28">
        <v>40</v>
      </c>
      <c r="B45" s="27">
        <v>17745</v>
      </c>
      <c r="C45" s="27">
        <v>16322</v>
      </c>
      <c r="D45" s="27">
        <v>13301</v>
      </c>
      <c r="E45" s="27">
        <v>11861</v>
      </c>
    </row>
    <row r="46" spans="1:5" s="15" customFormat="1" ht="11.4" x14ac:dyDescent="0.2">
      <c r="A46" s="29">
        <v>41</v>
      </c>
      <c r="B46" s="23">
        <f>(B45+B47)/2</f>
        <v>17938</v>
      </c>
      <c r="C46" s="23">
        <f t="shared" ref="C46:E46" si="7">(C45+C47)/2</f>
        <v>16499.5</v>
      </c>
      <c r="D46" s="23">
        <f t="shared" si="7"/>
        <v>13425</v>
      </c>
      <c r="E46" s="23">
        <f t="shared" si="7"/>
        <v>11971.5</v>
      </c>
    </row>
    <row r="47" spans="1:5" x14ac:dyDescent="0.25">
      <c r="A47" s="28">
        <v>42</v>
      </c>
      <c r="B47" s="27">
        <v>18131</v>
      </c>
      <c r="C47" s="27">
        <v>16677</v>
      </c>
      <c r="D47" s="27">
        <v>13549</v>
      </c>
      <c r="E47" s="27">
        <v>12082</v>
      </c>
    </row>
    <row r="48" spans="1:5" s="15" customFormat="1" ht="11.4" x14ac:dyDescent="0.2">
      <c r="A48" s="29">
        <v>43</v>
      </c>
      <c r="B48" s="23">
        <f>(B47+B49)/2</f>
        <v>18257</v>
      </c>
      <c r="C48" s="23">
        <f t="shared" ref="C48:E48" si="8">(C47+C49)/2</f>
        <v>16792.5</v>
      </c>
      <c r="D48" s="23">
        <f t="shared" si="8"/>
        <v>13906.5</v>
      </c>
      <c r="E48" s="23">
        <f t="shared" si="8"/>
        <v>12401</v>
      </c>
    </row>
    <row r="49" spans="1:5" x14ac:dyDescent="0.25">
      <c r="A49" s="28">
        <v>44</v>
      </c>
      <c r="B49" s="27">
        <v>18383</v>
      </c>
      <c r="C49" s="27">
        <v>16908</v>
      </c>
      <c r="D49" s="27">
        <v>14264</v>
      </c>
      <c r="E49" s="27">
        <v>12720</v>
      </c>
    </row>
    <row r="50" spans="1:5" s="15" customFormat="1" ht="11.4" x14ac:dyDescent="0.2">
      <c r="A50" s="29">
        <v>45</v>
      </c>
      <c r="B50" s="23">
        <f t="shared" ref="B50:D50" si="9">(B49+B51)/2</f>
        <v>18576</v>
      </c>
      <c r="C50" s="23">
        <f t="shared" si="9"/>
        <v>17086</v>
      </c>
      <c r="D50" s="23">
        <f t="shared" si="9"/>
        <v>14415.5</v>
      </c>
      <c r="E50" s="23">
        <f>(E49+E51)/2</f>
        <v>12855</v>
      </c>
    </row>
    <row r="51" spans="1:5" x14ac:dyDescent="0.25">
      <c r="A51" s="28">
        <v>46</v>
      </c>
      <c r="B51" s="27">
        <v>18769</v>
      </c>
      <c r="C51" s="27">
        <v>17264</v>
      </c>
      <c r="D51" s="27">
        <v>14567</v>
      </c>
      <c r="E51" s="27">
        <v>12990</v>
      </c>
    </row>
    <row r="52" spans="1:5" s="15" customFormat="1" ht="11.4" x14ac:dyDescent="0.2">
      <c r="A52" s="29">
        <v>47</v>
      </c>
      <c r="B52" s="23">
        <f t="shared" ref="B52" si="10">(B51+B53)/2</f>
        <v>18864</v>
      </c>
      <c r="C52" s="23">
        <f t="shared" ref="C52" si="11">(C51+C53)/2</f>
        <v>17351</v>
      </c>
      <c r="D52" s="23">
        <f t="shared" ref="D52" si="12">(D51+D53)/2</f>
        <v>14649</v>
      </c>
      <c r="E52" s="23">
        <f t="shared" ref="E52:E68" si="13">(E51+E53)/2</f>
        <v>13063</v>
      </c>
    </row>
    <row r="53" spans="1:5" x14ac:dyDescent="0.25">
      <c r="A53" s="28">
        <v>48</v>
      </c>
      <c r="B53" s="27">
        <v>18959</v>
      </c>
      <c r="C53" s="27">
        <v>17438</v>
      </c>
      <c r="D53" s="27">
        <v>14731</v>
      </c>
      <c r="E53" s="27">
        <v>13136</v>
      </c>
    </row>
    <row r="54" spans="1:5" s="15" customFormat="1" ht="11.4" x14ac:dyDescent="0.2">
      <c r="A54" s="29">
        <v>49</v>
      </c>
      <c r="B54" s="23">
        <f t="shared" ref="B54" si="14">(B53+B55)/2</f>
        <v>19035.5</v>
      </c>
      <c r="C54" s="23">
        <f t="shared" ref="C54" si="15">(C53+C55)/2</f>
        <v>17508.5</v>
      </c>
      <c r="D54" s="23">
        <f t="shared" ref="D54" si="16">(D53+D55)/2</f>
        <v>14791</v>
      </c>
      <c r="E54" s="23">
        <f t="shared" si="13"/>
        <v>13189.5</v>
      </c>
    </row>
    <row r="55" spans="1:5" x14ac:dyDescent="0.25">
      <c r="A55" s="28">
        <v>50</v>
      </c>
      <c r="B55" s="27">
        <v>19112</v>
      </c>
      <c r="C55" s="27">
        <v>17579</v>
      </c>
      <c r="D55" s="27">
        <v>14851</v>
      </c>
      <c r="E55" s="27">
        <v>13243</v>
      </c>
    </row>
    <row r="56" spans="1:5" s="15" customFormat="1" ht="11.4" x14ac:dyDescent="0.2">
      <c r="A56" s="29">
        <v>51</v>
      </c>
      <c r="B56" s="23">
        <f t="shared" ref="B56" si="17">(B55+B57)/2</f>
        <v>19169</v>
      </c>
      <c r="C56" s="23">
        <f t="shared" ref="C56" si="18">(C55+C57)/2</f>
        <v>17631.5</v>
      </c>
      <c r="D56" s="23">
        <f t="shared" ref="D56" si="19">(D55+D57)/2</f>
        <v>14977</v>
      </c>
      <c r="E56" s="23">
        <f t="shared" si="13"/>
        <v>13355.5</v>
      </c>
    </row>
    <row r="57" spans="1:5" x14ac:dyDescent="0.25">
      <c r="A57" s="28">
        <v>52</v>
      </c>
      <c r="B57" s="27">
        <v>19226</v>
      </c>
      <c r="C57" s="27">
        <v>17684</v>
      </c>
      <c r="D57" s="27">
        <v>15103</v>
      </c>
      <c r="E57" s="27">
        <v>13468</v>
      </c>
    </row>
    <row r="58" spans="1:5" s="15" customFormat="1" ht="11.4" x14ac:dyDescent="0.2">
      <c r="A58" s="29">
        <v>53</v>
      </c>
      <c r="B58" s="23">
        <f t="shared" ref="B58" si="20">(B57+B59)/2</f>
        <v>19302.5</v>
      </c>
      <c r="C58" s="23">
        <f t="shared" ref="C58" si="21">(C57+C59)/2</f>
        <v>17754</v>
      </c>
      <c r="D58" s="23">
        <f t="shared" ref="D58" si="22">(D57+D59)/2</f>
        <v>15110</v>
      </c>
      <c r="E58" s="23">
        <f t="shared" si="13"/>
        <v>13474.5</v>
      </c>
    </row>
    <row r="59" spans="1:5" x14ac:dyDescent="0.25">
      <c r="A59" s="28">
        <v>54</v>
      </c>
      <c r="B59" s="27">
        <v>19379</v>
      </c>
      <c r="C59" s="27">
        <v>17824</v>
      </c>
      <c r="D59" s="27">
        <v>15117</v>
      </c>
      <c r="E59" s="27">
        <v>13481</v>
      </c>
    </row>
    <row r="60" spans="1:5" s="15" customFormat="1" ht="11.4" x14ac:dyDescent="0.2">
      <c r="A60" s="29">
        <v>55</v>
      </c>
      <c r="B60" s="23">
        <f t="shared" ref="B60" si="23">(B59+B61)/2</f>
        <v>19393.5</v>
      </c>
      <c r="C60" s="23">
        <f t="shared" ref="C60" si="24">(C59+C61)/2</f>
        <v>17838</v>
      </c>
      <c r="D60" s="23">
        <f t="shared" ref="D60" si="25">(D59+D61)/2</f>
        <v>15370</v>
      </c>
      <c r="E60" s="23">
        <f t="shared" si="13"/>
        <v>13706.5</v>
      </c>
    </row>
    <row r="61" spans="1:5" x14ac:dyDescent="0.25">
      <c r="A61" s="28">
        <v>56</v>
      </c>
      <c r="B61" s="27">
        <v>19408</v>
      </c>
      <c r="C61" s="27">
        <v>17852</v>
      </c>
      <c r="D61" s="27">
        <v>15623</v>
      </c>
      <c r="E61" s="27">
        <v>13932</v>
      </c>
    </row>
    <row r="62" spans="1:5" s="15" customFormat="1" ht="11.4" x14ac:dyDescent="0.2">
      <c r="A62" s="29">
        <v>57</v>
      </c>
      <c r="B62" s="23">
        <f t="shared" ref="B62" si="26">(B61+B63)/2</f>
        <v>19400</v>
      </c>
      <c r="C62" s="23">
        <f t="shared" ref="C62" si="27">(C61+C63)/2</f>
        <v>17844.5</v>
      </c>
      <c r="D62" s="23">
        <f t="shared" ref="D62" si="28">(D61+D63)/2</f>
        <v>15564</v>
      </c>
      <c r="E62" s="23">
        <f t="shared" si="13"/>
        <v>13879</v>
      </c>
    </row>
    <row r="63" spans="1:5" x14ac:dyDescent="0.25">
      <c r="A63" s="28">
        <v>58</v>
      </c>
      <c r="B63" s="27">
        <v>19392</v>
      </c>
      <c r="C63" s="27">
        <v>17837</v>
      </c>
      <c r="D63" s="27">
        <v>15505</v>
      </c>
      <c r="E63" s="27">
        <v>13826</v>
      </c>
    </row>
    <row r="64" spans="1:5" s="15" customFormat="1" ht="11.4" x14ac:dyDescent="0.2">
      <c r="A64" s="29">
        <v>59</v>
      </c>
      <c r="B64" s="23">
        <f t="shared" ref="B64" si="29">(B63+B65)/2</f>
        <v>19369.5</v>
      </c>
      <c r="C64" s="23">
        <f t="shared" ref="C64" si="30">(C63+C65)/2</f>
        <v>17816</v>
      </c>
      <c r="D64" s="23">
        <f t="shared" ref="D64" si="31">(D63+D65)/2</f>
        <v>15409.5</v>
      </c>
      <c r="E64" s="23">
        <f t="shared" si="13"/>
        <v>13741</v>
      </c>
    </row>
    <row r="65" spans="1:5" x14ac:dyDescent="0.25">
      <c r="A65" s="28">
        <v>60</v>
      </c>
      <c r="B65" s="27">
        <v>19347</v>
      </c>
      <c r="C65" s="27">
        <v>17795</v>
      </c>
      <c r="D65" s="27">
        <v>15314</v>
      </c>
      <c r="E65" s="27">
        <v>13656</v>
      </c>
    </row>
    <row r="66" spans="1:5" s="15" customFormat="1" ht="11.4" x14ac:dyDescent="0.2">
      <c r="A66" s="29">
        <v>61</v>
      </c>
      <c r="B66" s="23">
        <f t="shared" ref="B66" si="32">(B65+B67)/2</f>
        <v>19321.5</v>
      </c>
      <c r="C66" s="23">
        <f t="shared" ref="C66" si="33">(C65+C67)/2</f>
        <v>17771.5</v>
      </c>
      <c r="D66" s="23">
        <f t="shared" ref="D66" si="34">(D65+D67)/2</f>
        <v>15211.5</v>
      </c>
      <c r="E66" s="23">
        <f t="shared" si="13"/>
        <v>13564.5</v>
      </c>
    </row>
    <row r="67" spans="1:5" x14ac:dyDescent="0.25">
      <c r="A67" s="28">
        <v>62</v>
      </c>
      <c r="B67" s="27">
        <v>19296</v>
      </c>
      <c r="C67" s="27">
        <v>17748</v>
      </c>
      <c r="D67" s="27">
        <v>15109</v>
      </c>
      <c r="E67" s="27">
        <v>13473</v>
      </c>
    </row>
    <row r="68" spans="1:5" s="15" customFormat="1" ht="11.4" x14ac:dyDescent="0.2">
      <c r="A68" s="29">
        <v>63</v>
      </c>
      <c r="B68" s="23">
        <f t="shared" ref="B68" si="35">(B67+B69)/2</f>
        <v>19215.5</v>
      </c>
      <c r="C68" s="23">
        <f t="shared" ref="C68" si="36">(C67+C69)/2</f>
        <v>17674</v>
      </c>
      <c r="D68" s="23">
        <f t="shared" ref="D68" si="37">(D67+D69)/2</f>
        <v>14938</v>
      </c>
      <c r="E68" s="23">
        <f t="shared" si="13"/>
        <v>13321</v>
      </c>
    </row>
    <row r="69" spans="1:5" x14ac:dyDescent="0.25">
      <c r="A69" s="28">
        <v>64</v>
      </c>
      <c r="B69" s="27">
        <v>19135</v>
      </c>
      <c r="C69" s="27">
        <v>17600</v>
      </c>
      <c r="D69" s="27">
        <v>14767</v>
      </c>
      <c r="E69" s="27">
        <v>13169</v>
      </c>
    </row>
    <row r="70" spans="1:5" s="15" customFormat="1" ht="11.4" x14ac:dyDescent="0.2">
      <c r="A70" s="29">
        <v>65</v>
      </c>
      <c r="B70" s="23">
        <f t="shared" ref="B70" si="38">(B69+B75)/2</f>
        <v>19029.5</v>
      </c>
      <c r="C70" s="23">
        <f t="shared" ref="C70" si="39">(C69+C75)/2</f>
        <v>17503</v>
      </c>
      <c r="D70" s="23">
        <f t="shared" ref="D70" si="40">(D69+D75)/2</f>
        <v>14108.5</v>
      </c>
      <c r="E70" s="23">
        <f>(E69+E75)/2</f>
        <v>12983</v>
      </c>
    </row>
    <row r="71" spans="1:5" x14ac:dyDescent="0.25">
      <c r="A71" s="28">
        <v>66</v>
      </c>
      <c r="B71" s="27">
        <v>18924</v>
      </c>
      <c r="C71" s="27">
        <v>17406</v>
      </c>
      <c r="D71" s="27">
        <v>13450</v>
      </c>
      <c r="E71" s="27">
        <v>12797</v>
      </c>
    </row>
    <row r="72" spans="1:5" s="15" customFormat="1" ht="11.4" x14ac:dyDescent="0.2">
      <c r="A72" s="48">
        <v>67</v>
      </c>
      <c r="B72" s="49">
        <v>18924</v>
      </c>
      <c r="C72" s="49">
        <v>17406</v>
      </c>
      <c r="D72" s="49">
        <v>13450</v>
      </c>
      <c r="E72" s="49">
        <v>12797</v>
      </c>
    </row>
    <row r="73" spans="1:5" s="15" customFormat="1" ht="11.4" x14ac:dyDescent="0.2">
      <c r="A73" s="48">
        <v>68</v>
      </c>
      <c r="B73" s="49">
        <v>18924</v>
      </c>
      <c r="C73" s="49">
        <v>17406</v>
      </c>
      <c r="D73" s="49">
        <v>13450</v>
      </c>
      <c r="E73" s="49">
        <v>12797</v>
      </c>
    </row>
    <row r="74" spans="1:5" s="15" customFormat="1" ht="11.4" x14ac:dyDescent="0.2">
      <c r="A74" s="48">
        <v>69</v>
      </c>
      <c r="B74" s="49">
        <v>18924</v>
      </c>
      <c r="C74" s="49">
        <v>17406</v>
      </c>
      <c r="D74" s="49">
        <v>13450</v>
      </c>
      <c r="E74" s="49">
        <v>12797</v>
      </c>
    </row>
    <row r="75" spans="1:5" s="15" customFormat="1" ht="11.4" x14ac:dyDescent="0.2">
      <c r="A75" s="48">
        <v>70</v>
      </c>
      <c r="B75" s="49">
        <v>18924</v>
      </c>
      <c r="C75" s="49">
        <v>17406</v>
      </c>
      <c r="D75" s="49">
        <v>13450</v>
      </c>
      <c r="E75" s="49">
        <v>12797</v>
      </c>
    </row>
    <row r="78" spans="1:5" ht="14.4" x14ac:dyDescent="0.25">
      <c r="A78" s="89" t="s">
        <v>28</v>
      </c>
    </row>
    <row r="79" spans="1:5" x14ac:dyDescent="0.25">
      <c r="A79" s="90" t="s">
        <v>29</v>
      </c>
    </row>
    <row r="80" spans="1:5" x14ac:dyDescent="0.25">
      <c r="A80" s="90" t="s">
        <v>30</v>
      </c>
    </row>
    <row r="81" spans="1:1" x14ac:dyDescent="0.25">
      <c r="A81" s="90" t="s">
        <v>31</v>
      </c>
    </row>
    <row r="82" spans="1:1" x14ac:dyDescent="0.25">
      <c r="A82" s="90" t="s">
        <v>32</v>
      </c>
    </row>
  </sheetData>
  <sheetProtection selectLockedCells="1"/>
  <mergeCells count="6">
    <mergeCell ref="B2:C2"/>
    <mergeCell ref="D2:E2"/>
    <mergeCell ref="B35:C35"/>
    <mergeCell ref="D35:E35"/>
    <mergeCell ref="A26:L26"/>
    <mergeCell ref="A15:I15"/>
  </mergeCells>
  <pageMargins left="0.70866141732283472" right="0.70866141732283472" top="0.78740157480314965" bottom="0.78740157480314965" header="0.31496062992125984" footer="0.31496062992125984"/>
  <pageSetup paperSize="9" orientation="landscape" r:id="rId1"/>
  <customProperties>
    <customPr name="SSC_SHEET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"/>
  <sheetViews>
    <sheetView workbookViewId="0"/>
  </sheetViews>
  <sheetFormatPr baseColWidth="10" defaultRowHeight="13.8" x14ac:dyDescent="0.25"/>
  <sheetData>
    <row r="1" spans="3:5" x14ac:dyDescent="0.25">
      <c r="C1" t="s">
        <v>34</v>
      </c>
      <c r="D1" t="s">
        <v>33</v>
      </c>
      <c r="E1" t="s">
        <v>36</v>
      </c>
    </row>
    <row r="2" spans="3:5" x14ac:dyDescent="0.25">
      <c r="C2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Aufrechnung</vt:lpstr>
      <vt:lpstr>Tabellen</vt:lpstr>
      <vt:lpstr>Aufrechnung!Druckbereich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Reichmuth, Marco</dc:creator>
  <cp:lastModifiedBy>Kathrin Hofmann</cp:lastModifiedBy>
  <cp:lastPrinted>2024-01-25T15:07:22Z</cp:lastPrinted>
  <dcterms:created xsi:type="dcterms:W3CDTF">2019-04-10T07:47:45Z</dcterms:created>
  <dcterms:modified xsi:type="dcterms:W3CDTF">2024-02-01T12:28:21Z</dcterms:modified>
</cp:coreProperties>
</file>